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hsbsauk-my.sharepoint.com/personal/cland_nhsbsa_nhs_uk/Documents/Documents/Opt out buy back/Final docs/"/>
    </mc:Choice>
  </mc:AlternateContent>
  <xr:revisionPtr revIDLastSave="0" documentId="8_{DAA53740-2AAF-420E-8B07-D6DAD5533DE2}" xr6:coauthVersionLast="47" xr6:coauthVersionMax="47" xr10:uidLastSave="{00000000-0000-0000-0000-000000000000}"/>
  <workbookProtection workbookAlgorithmName="SHA-512" workbookHashValue="FjNQQH3KAUVEGY5AvOcM62eJdbtC286VmWRu6v9Jx+TMbH5ikx2r6xUj/wUxl5WjpNOAkM8FI/SXIg5TgoNXPw==" workbookSaltValue="eG3W4L3vQVx5f7iZgSoJiQ==" workbookSpinCount="100000" lockStructure="1"/>
  <bookViews>
    <workbookView xWindow="-110" yWindow="-110" windowWidth="19420" windowHeight="10300" xr2:uid="{A4AAEF52-FFF4-4860-A949-452F8EEF216D}"/>
  </bookViews>
  <sheets>
    <sheet name="Lump Sum Settlement" sheetId="3" r:id="rId1"/>
    <sheet name="Sheet1" sheetId="4" state="hidden" r:id="rId2"/>
    <sheet name="Calculations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" i="2" l="1"/>
  <c r="B4" i="2" s="1"/>
  <c r="B3" i="2" l="1"/>
  <c r="B6" i="2" l="1"/>
  <c r="B7" i="2" s="1"/>
  <c r="B2" i="2" l="1"/>
  <c r="B5" i="2" s="1"/>
  <c r="B15" i="3" l="1"/>
  <c r="B17" i="3" l="1"/>
</calcChain>
</file>

<file path=xl/sharedStrings.xml><?xml version="1.0" encoding="utf-8"?>
<sst xmlns="http://schemas.openxmlformats.org/spreadsheetml/2006/main" count="16" uniqueCount="16">
  <si>
    <t>Final Balance Calculator</t>
  </si>
  <si>
    <t>Lump sum settlement figure</t>
  </si>
  <si>
    <t>Lump sum settlement calculator</t>
  </si>
  <si>
    <t>Total to repay (with interest calculated to mid point) on original term</t>
  </si>
  <si>
    <t>Total to repay (with interest calculated to mid point) on new term</t>
  </si>
  <si>
    <t>Amount to repay (to new term) minus whats already been paid</t>
  </si>
  <si>
    <t>Amount of interest saved by paying off remaining balance</t>
  </si>
  <si>
    <t xml:space="preserve">Monthly interest rate </t>
  </si>
  <si>
    <t>NS&amp;I interest rate used at time of instalment plan calculation</t>
  </si>
  <si>
    <t>Initial cost to buy back previously opted out service (excluding interest)</t>
  </si>
  <si>
    <t>Start Date of instalment plan</t>
  </si>
  <si>
    <t>Daily interest rate</t>
  </si>
  <si>
    <t>Total amount repaid to date</t>
  </si>
  <si>
    <t>Days between start of contract and today</t>
  </si>
  <si>
    <t xml:space="preserve">Additional interest added (from date of illustration to instalment plan start date) </t>
  </si>
  <si>
    <t>Original number of monthly instalments agreed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</si>
</sst>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10" fontId="0" fillId="0" borderId="0" xfId="0" applyNumberFormat="1"/>
    <xf numFmtId="0" fontId="0" fillId="0" borderId="0" xfId="0" applyAlignment="1">
      <alignment vertical="center" wrapText="1"/>
    </xf>
    <xf numFmtId="0" fontId="2" fillId="0" borderId="0" xfId="0" applyFont="1" applyAlignment="1">
      <alignment vertical="center" wrapText="1"/>
    </xf>
    <xf numFmtId="0" fontId="0" fillId="0" borderId="0" xfId="0" applyAlignment="1">
      <alignment wrapText="1"/>
    </xf>
    <xf numFmtId="14" fontId="0" fillId="0" borderId="0" xfId="0" applyNumberFormat="1"/>
    <xf numFmtId="14" fontId="0" fillId="0" borderId="0" xfId="0" applyNumberFormat="1" applyAlignment="1">
      <alignment vertical="center" wrapText="1"/>
    </xf>
    <xf numFmtId="10" fontId="2" fillId="0" borderId="0" xfId="0" applyNumberFormat="1" applyFont="1" applyAlignment="1">
      <alignment vertical="center" wrapText="1"/>
    </xf>
    <xf numFmtId="1" fontId="2" fillId="0" borderId="0" xfId="0" applyNumberFormat="1" applyFont="1" applyAlignment="1">
      <alignment vertical="center" wrapText="1"/>
    </xf>
    <xf numFmtId="10" fontId="0" fillId="0" borderId="0" xfId="0" applyNumberFormat="1" applyAlignment="1">
      <alignment vertical="center" wrapText="1"/>
    </xf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2" fontId="0" fillId="0" borderId="0" xfId="0" applyNumberFormat="1"/>
    <xf numFmtId="0" fontId="4" fillId="0" borderId="0" xfId="0" applyFont="1"/>
    <xf numFmtId="0" fontId="5" fillId="0" borderId="0" xfId="0" applyFont="1"/>
    <xf numFmtId="164" fontId="5" fillId="0" borderId="0" xfId="0" applyNumberFormat="1" applyFont="1" applyProtection="1">
      <protection locked="0"/>
    </xf>
    <xf numFmtId="0" fontId="5" fillId="0" borderId="0" xfId="0" applyFont="1" applyProtection="1">
      <protection locked="0"/>
    </xf>
    <xf numFmtId="10" fontId="5" fillId="0" borderId="0" xfId="0" applyNumberFormat="1" applyFont="1" applyProtection="1">
      <protection locked="0"/>
    </xf>
    <xf numFmtId="14" fontId="5" fillId="0" borderId="0" xfId="0" applyNumberFormat="1" applyFont="1" applyProtection="1">
      <protection locked="0"/>
    </xf>
    <xf numFmtId="164" fontId="5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5D0174-D6F9-4804-927E-241D7D72DBB4}">
  <dimension ref="A1:D28"/>
  <sheetViews>
    <sheetView tabSelected="1" workbookViewId="0">
      <selection activeCell="B14" sqref="B14"/>
    </sheetView>
  </sheetViews>
  <sheetFormatPr defaultRowHeight="15.5" x14ac:dyDescent="0.35"/>
  <cols>
    <col min="1" max="1" width="75.90625" style="15" customWidth="1"/>
    <col min="2" max="2" width="19.81640625" style="15" customWidth="1"/>
    <col min="3" max="16384" width="8.7265625" style="15"/>
  </cols>
  <sheetData>
    <row r="1" spans="1:4" x14ac:dyDescent="0.35">
      <c r="A1" s="14" t="s">
        <v>0</v>
      </c>
    </row>
    <row r="3" spans="1:4" x14ac:dyDescent="0.35">
      <c r="A3" s="15" t="s">
        <v>9</v>
      </c>
      <c r="B3" s="16">
        <v>15000</v>
      </c>
    </row>
    <row r="5" spans="1:4" x14ac:dyDescent="0.35">
      <c r="A5" s="15" t="s">
        <v>14</v>
      </c>
      <c r="B5" s="16">
        <v>0</v>
      </c>
    </row>
    <row r="7" spans="1:4" x14ac:dyDescent="0.35">
      <c r="A7" s="15" t="s">
        <v>15</v>
      </c>
      <c r="B7" s="17">
        <v>36</v>
      </c>
    </row>
    <row r="9" spans="1:4" x14ac:dyDescent="0.35">
      <c r="A9" s="15" t="s">
        <v>8</v>
      </c>
      <c r="B9" s="18">
        <v>3.6499999999999998E-2</v>
      </c>
    </row>
    <row r="11" spans="1:4" x14ac:dyDescent="0.35">
      <c r="A11" s="15" t="s">
        <v>10</v>
      </c>
      <c r="B11" s="19">
        <v>44880</v>
      </c>
    </row>
    <row r="13" spans="1:4" x14ac:dyDescent="0.35">
      <c r="A13" s="15" t="s">
        <v>12</v>
      </c>
      <c r="B13" s="16">
        <v>7910.64</v>
      </c>
    </row>
    <row r="14" spans="1:4" x14ac:dyDescent="0.35">
      <c r="D14" s="20"/>
    </row>
    <row r="15" spans="1:4" x14ac:dyDescent="0.35">
      <c r="A15" s="15" t="s">
        <v>1</v>
      </c>
      <c r="B15" s="20">
        <f ca="1">Calculations!B7</f>
        <v>7711.11</v>
      </c>
      <c r="D15" s="20"/>
    </row>
    <row r="17" spans="1:4" x14ac:dyDescent="0.35">
      <c r="A17" s="15" t="s">
        <v>6</v>
      </c>
      <c r="B17" s="20">
        <f ca="1">Calculations!B5-Calculations!B6</f>
        <v>199.50000000000182</v>
      </c>
      <c r="D17" s="20"/>
    </row>
    <row r="28" spans="1:4" x14ac:dyDescent="0.35">
      <c r="B28" s="20"/>
    </row>
  </sheetData>
  <sheetProtection algorithmName="SHA-512" hashValue="y0o/y237ZiJvJdqOlm4BFy2LiKfVBlcLxBwUK+mXghmBGBTi6gJHX7Y3wKuWj4cvyK9VhyypirwF9NBKBj7NsA==" saltValue="C4uxlyqbaz1f0QsyTqgI6A==" spinCount="100000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D35077-DB07-40EE-8774-C105A65DFE18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7A2773-6991-4B8D-AA01-DD0CCB637225}">
  <dimension ref="A1:H29"/>
  <sheetViews>
    <sheetView workbookViewId="0">
      <selection activeCell="A29" sqref="A29"/>
    </sheetView>
  </sheetViews>
  <sheetFormatPr defaultRowHeight="14.5" x14ac:dyDescent="0.35"/>
  <cols>
    <col min="1" max="1" width="75.90625" customWidth="1"/>
    <col min="2" max="2" width="10.453125" bestFit="1" customWidth="1"/>
    <col min="3" max="3" width="14.36328125" customWidth="1"/>
    <col min="4" max="4" width="10.453125" bestFit="1" customWidth="1"/>
    <col min="7" max="7" width="12.54296875" customWidth="1"/>
    <col min="8" max="8" width="10.453125" bestFit="1" customWidth="1"/>
  </cols>
  <sheetData>
    <row r="1" spans="1:8" x14ac:dyDescent="0.35">
      <c r="A1" s="1" t="s">
        <v>2</v>
      </c>
      <c r="C1" s="6">
        <f ca="1">TODAY()</f>
        <v>45709</v>
      </c>
      <c r="D1" s="3"/>
      <c r="E1" s="4"/>
      <c r="F1" s="4"/>
      <c r="G1" s="5"/>
      <c r="H1" s="6"/>
    </row>
    <row r="2" spans="1:8" x14ac:dyDescent="0.35">
      <c r="A2" t="s">
        <v>7</v>
      </c>
      <c r="B2" s="2">
        <f>'Lump Sum Settlement'!B9/12</f>
        <v>3.0416666666666665E-3</v>
      </c>
      <c r="D2" s="7"/>
      <c r="E2" s="8"/>
      <c r="F2" s="9"/>
      <c r="G2" s="2"/>
    </row>
    <row r="3" spans="1:8" x14ac:dyDescent="0.35">
      <c r="A3" t="s">
        <v>11</v>
      </c>
      <c r="B3" s="2">
        <f>'Lump Sum Settlement'!B9/365</f>
        <v>9.9999999999999991E-5</v>
      </c>
      <c r="D3" s="7"/>
      <c r="E3" s="8"/>
      <c r="F3" s="9"/>
      <c r="G3" s="2"/>
    </row>
    <row r="4" spans="1:8" x14ac:dyDescent="0.35">
      <c r="A4" t="s">
        <v>13</v>
      </c>
      <c r="B4">
        <f ca="1">_xlfn.DAYS(C1,'Lump Sum Settlement'!B11)</f>
        <v>829</v>
      </c>
      <c r="D4" s="7"/>
      <c r="E4" s="8"/>
      <c r="F4" s="9"/>
      <c r="G4" s="2"/>
    </row>
    <row r="5" spans="1:8" x14ac:dyDescent="0.35">
      <c r="A5" t="s">
        <v>3</v>
      </c>
      <c r="B5" s="13">
        <f>'Lump Sum Settlement'!B3*(1+('Lump Sum Settlement'!B7/2)*Calculations!B2)+'Lump Sum Settlement'!B5</f>
        <v>15821.250000000002</v>
      </c>
      <c r="D5" s="7"/>
      <c r="E5" s="8"/>
      <c r="F5" s="9"/>
      <c r="G5" s="2"/>
    </row>
    <row r="6" spans="1:8" x14ac:dyDescent="0.35">
      <c r="A6" t="s">
        <v>4</v>
      </c>
      <c r="B6">
        <f ca="1">'Lump Sum Settlement'!B3*(1+(B4/2)*Calculations!B3)+'Lump Sum Settlement'!B5</f>
        <v>15621.75</v>
      </c>
      <c r="D6" s="7"/>
      <c r="E6" s="10"/>
      <c r="F6" s="9"/>
      <c r="G6" s="2"/>
    </row>
    <row r="7" spans="1:8" x14ac:dyDescent="0.35">
      <c r="A7" t="s">
        <v>5</v>
      </c>
      <c r="B7">
        <f ca="1">B6-'Lump Sum Settlement'!B13</f>
        <v>7711.11</v>
      </c>
      <c r="D7" s="7"/>
      <c r="E7" s="10"/>
      <c r="F7" s="9"/>
      <c r="G7" s="2"/>
    </row>
    <row r="8" spans="1:8" x14ac:dyDescent="0.35">
      <c r="D8" s="7"/>
      <c r="E8" s="10"/>
      <c r="F8" s="9"/>
      <c r="G8" s="2"/>
    </row>
    <row r="9" spans="1:8" x14ac:dyDescent="0.35">
      <c r="F9" s="9"/>
      <c r="G9" s="2"/>
    </row>
    <row r="10" spans="1:8" x14ac:dyDescent="0.35">
      <c r="F10" s="9"/>
      <c r="G10" s="2"/>
    </row>
    <row r="11" spans="1:8" x14ac:dyDescent="0.35">
      <c r="F11" s="9"/>
      <c r="G11" s="2"/>
    </row>
    <row r="12" spans="1:8" x14ac:dyDescent="0.35">
      <c r="D12" s="7"/>
      <c r="E12" s="10"/>
      <c r="F12" s="9"/>
      <c r="G12" s="2"/>
    </row>
    <row r="13" spans="1:8" x14ac:dyDescent="0.35">
      <c r="D13" s="7"/>
      <c r="E13" s="10"/>
      <c r="F13" s="9"/>
      <c r="G13" s="2"/>
    </row>
    <row r="28" spans="3:4" x14ac:dyDescent="0.35">
      <c r="C28" s="11"/>
      <c r="D28" s="11"/>
    </row>
    <row r="29" spans="3:4" x14ac:dyDescent="0.35">
      <c r="C29" s="12"/>
      <c r="D29" s="12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c395806-f6fc-4c4c-8f7e-33fb8178eadb">
      <Terms xmlns="http://schemas.microsoft.com/office/infopath/2007/PartnerControls"/>
    </lcf76f155ced4ddcb4097134ff3c332f>
    <TaxCatchAll xmlns="eede4106-cd7d-483e-b9ea-54a8c446956c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CEFE3F2A70A774AA81C66F54E7BF471" ma:contentTypeVersion="11" ma:contentTypeDescription="Create a new document." ma:contentTypeScope="" ma:versionID="29a14d6a24b16d36dbe6268b736c8770">
  <xsd:schema xmlns:xsd="http://www.w3.org/2001/XMLSchema" xmlns:xs="http://www.w3.org/2001/XMLSchema" xmlns:p="http://schemas.microsoft.com/office/2006/metadata/properties" xmlns:ns2="9c395806-f6fc-4c4c-8f7e-33fb8178eadb" xmlns:ns3="eede4106-cd7d-483e-b9ea-54a8c446956c" targetNamespace="http://schemas.microsoft.com/office/2006/metadata/properties" ma:root="true" ma:fieldsID="697966e2c567b00e487afef8925db036" ns2:_="" ns3:_="">
    <xsd:import namespace="9c395806-f6fc-4c4c-8f7e-33fb8178eadb"/>
    <xsd:import namespace="eede4106-cd7d-483e-b9ea-54a8c446956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395806-f6fc-4c4c-8f7e-33fb8178ead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02b69053-c3fb-47ab-9000-5ac769dc75f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de4106-cd7d-483e-b9ea-54a8c446956c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8c870a86-258a-4c54-9a06-0f68ecaadddf}" ma:internalName="TaxCatchAll" ma:showField="CatchAllData" ma:web="eede4106-cd7d-483e-b9ea-54a8c446956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C5C8FEE-3F31-4A34-B06A-D1DF5F7FE9CD}">
  <ds:schemaRefs>
    <ds:schemaRef ds:uri="http://www.w3.org/XML/1998/namespace"/>
    <ds:schemaRef ds:uri="http://schemas.microsoft.com/office/2006/metadata/properties"/>
    <ds:schemaRef ds:uri="7afa3621-318f-49bd-b17e-fe61d26a6e20"/>
    <ds:schemaRef ds:uri="http://schemas.microsoft.com/office/infopath/2007/PartnerControls"/>
    <ds:schemaRef ds:uri="http://schemas.microsoft.com/office/2006/documentManagement/types"/>
    <ds:schemaRef ds:uri="http://purl.org/dc/dcmitype/"/>
    <ds:schemaRef ds:uri="http://purl.org/dc/elements/1.1/"/>
    <ds:schemaRef ds:uri="http://schemas.openxmlformats.org/package/2006/metadata/core-properties"/>
    <ds:schemaRef ds:uri="2799d30d-6731-4efe-ac9b-c4895a8828d9"/>
    <ds:schemaRef ds:uri="61b92caf-ac9f-42fa-a4e8-d341192dd61d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0D36955F-096F-4106-B214-1666A516983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3268DA7-781B-494F-86DB-D1B79B7D64E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Lump Sum Settlement</vt:lpstr>
      <vt:lpstr>Sheet1</vt:lpstr>
      <vt:lpstr>Calculations</vt:lpstr>
    </vt:vector>
  </TitlesOfParts>
  <Company>NHSBSA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Anderson</dc:creator>
  <cp:lastModifiedBy>Claire Anderson</cp:lastModifiedBy>
  <dcterms:created xsi:type="dcterms:W3CDTF">2023-05-12T08:18:20Z</dcterms:created>
  <dcterms:modified xsi:type="dcterms:W3CDTF">2025-02-21T14:53:43Z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0x010100BCEFE3F2A70A774AA81C66F54E7BF471</vt:lpwstr>
  </property>
  <property fmtid="{D5CDD505-2E9C-101B-9397-08002B2CF9AE}" pid="3" name="MediaServiceImageTags">
    <vt:lpwstr/>
  </property>
</Properties>
</file>